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<sst xmlns="http://schemas.openxmlformats.org/spreadsheetml/2006/main" count="42" uniqueCount="41">
  <si>
    <t>Columna 1</t>
  </si>
  <si>
    <t>Columna 2</t>
  </si>
  <si>
    <t>Columna 3</t>
  </si>
  <si>
    <t>Columna 4</t>
  </si>
  <si>
    <t>Columna 5</t>
  </si>
  <si>
    <t>Column 7</t>
  </si>
  <si>
    <t>Columna 6</t>
  </si>
  <si>
    <t>Empresa</t>
  </si>
  <si>
    <t>Meta</t>
  </si>
  <si>
    <t>GOOGLE</t>
  </si>
  <si>
    <t>Inditex</t>
  </si>
  <si>
    <t>Santander</t>
  </si>
  <si>
    <t>Amazon</t>
  </si>
  <si>
    <t>Subtotales</t>
  </si>
  <si>
    <t>Ticker</t>
  </si>
  <si>
    <t>NASDAQ:META</t>
  </si>
  <si>
    <t>NASDAQ:GOOGL</t>
  </si>
  <si>
    <t>BME:ITX</t>
  </si>
  <si>
    <t>BME:SAN</t>
  </si>
  <si>
    <t>NASDAQ:AMZN</t>
  </si>
  <si>
    <t>Diveg</t>
  </si>
  <si>
    <t>Blai5</t>
  </si>
  <si>
    <t>Vigia</t>
  </si>
  <si>
    <t>TFB</t>
  </si>
  <si>
    <t>F. Compra</t>
  </si>
  <si>
    <t>Nº Acc.</t>
  </si>
  <si>
    <t>P Compra</t>
  </si>
  <si>
    <t>Coste</t>
  </si>
  <si>
    <t>% Cartera Inicial</t>
  </si>
  <si>
    <t>Cotiz</t>
  </si>
  <si>
    <t>Hoy (%)</t>
  </si>
  <si>
    <t>Valor hoy</t>
  </si>
  <si>
    <t>% Cartera hoy</t>
  </si>
  <si>
    <t>Resultado Vivo</t>
  </si>
  <si>
    <t>Resultado %</t>
  </si>
  <si>
    <t>Fecha Venta</t>
  </si>
  <si>
    <t>P Venta</t>
  </si>
  <si>
    <t>Resultado</t>
  </si>
  <si>
    <t>Rentabilidad %</t>
  </si>
  <si>
    <t>TAE</t>
  </si>
  <si>
    <t>Total en € si compré en $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</si>
</sst>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-m-yyyy"/>
    <numFmt numFmtId="165" formatCode="[$€]#,##0.00"/>
  </numFmts>
  <fonts count="5">
    <font>
      <sz val="10.0"/>
      <color rgb="FF000000"/>
      <name val="Arial"/>
      <scheme val="minor"/>
    </font>
    <font>
      <color theme="1"/>
      <name val="Arial"/>
      <scheme val="minor"/>
    </font>
    <font>
      <color theme="1"/>
      <name val="Arial"/>
    </font>
    <font>
      <color rgb="FF4A86E8"/>
      <name val="Arial"/>
      <scheme val="minor"/>
    </font>
    <font>
      <b/>
      <color theme="1"/>
      <name val="Arial"/>
    </font>
  </fonts>
  <fills count="2">
    <fill>
      <patternFill patternType="none"/>
    </fill>
    <fill>
      <patternFill patternType="lightGray"/>
    </fill>
  </fills>
  <borders count="16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000000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1" numFmtId="0" xfId="0" applyAlignment="1" applyBorder="1" applyFont="1">
      <alignment horizontal="left" readingOrder="0" shrinkToFit="0" vertical="center" wrapText="0"/>
    </xf>
    <xf borderId="0" fillId="0" fontId="2" numFmtId="0" xfId="0" applyAlignment="1" applyFont="1">
      <alignment vertical="bottom"/>
    </xf>
    <xf borderId="4" fillId="0" fontId="3" numFmtId="0" xfId="0" applyAlignment="1" applyBorder="1" applyFont="1">
      <alignment shrinkToFit="0" vertical="center" wrapText="0"/>
    </xf>
    <xf borderId="5" fillId="0" fontId="3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6" fillId="0" fontId="1" numFmtId="0" xfId="0" applyAlignment="1" applyBorder="1" applyFont="1">
      <alignment shrinkToFit="0" vertical="center" wrapText="0"/>
    </xf>
    <xf borderId="7" fillId="0" fontId="3" numFmtId="0" xfId="0" applyAlignment="1" applyBorder="1" applyFont="1">
      <alignment shrinkToFit="0" vertical="center" wrapText="0"/>
    </xf>
    <xf borderId="8" fillId="0" fontId="3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9" fillId="0" fontId="1" numFmtId="0" xfId="0" applyAlignment="1" applyBorder="1" applyFont="1">
      <alignment shrinkToFit="0" vertical="center" wrapText="0"/>
    </xf>
    <xf borderId="5" fillId="0" fontId="3" numFmtId="164" xfId="0" applyAlignment="1" applyBorder="1" applyFont="1" applyNumberFormat="1">
      <alignment shrinkToFit="0" vertical="center" wrapText="0"/>
    </xf>
    <xf borderId="7" fillId="0" fontId="1" numFmtId="0" xfId="0" applyAlignment="1" applyBorder="1" applyFont="1">
      <alignment shrinkToFit="0" vertical="center" wrapText="0"/>
    </xf>
    <xf borderId="8" fillId="0" fontId="1" numFmtId="4" xfId="0" applyAlignment="1" applyBorder="1" applyFont="1" applyNumberFormat="1">
      <alignment shrinkToFit="0" vertical="center" wrapText="0"/>
    </xf>
    <xf borderId="9" fillId="0" fontId="1" numFmtId="4" xfId="0" applyAlignment="1" applyBorder="1" applyFont="1" applyNumberFormat="1">
      <alignment shrinkToFit="0" vertical="center" wrapText="0"/>
    </xf>
    <xf borderId="0" fillId="0" fontId="2" numFmtId="4" xfId="0" applyAlignment="1" applyFont="1" applyNumberFormat="1">
      <alignment vertical="bottom"/>
    </xf>
    <xf borderId="4" fillId="0" fontId="1" numFmtId="0" xfId="0" applyAlignment="1" applyBorder="1" applyFont="1">
      <alignment shrinkToFit="0" vertical="center" wrapText="0"/>
    </xf>
    <xf borderId="5" fillId="0" fontId="1" numFmtId="10" xfId="0" applyAlignment="1" applyBorder="1" applyFont="1" applyNumberFormat="1">
      <alignment shrinkToFit="0" vertical="center" wrapText="0"/>
    </xf>
    <xf borderId="6" fillId="0" fontId="1" numFmtId="10" xfId="0" applyAlignment="1" applyBorder="1" applyFont="1" applyNumberFormat="1">
      <alignment shrinkToFit="0" vertical="center" wrapText="0"/>
    </xf>
    <xf borderId="0" fillId="0" fontId="2" numFmtId="10" xfId="0" applyAlignment="1" applyFont="1" applyNumberFormat="1">
      <alignment vertical="bottom"/>
    </xf>
    <xf borderId="7" fillId="0" fontId="1" numFmtId="4" xfId="0" applyAlignment="1" applyBorder="1" applyFont="1" applyNumberFormat="1">
      <alignment shrinkToFit="0" vertical="center" wrapText="0"/>
    </xf>
    <xf borderId="10" fillId="0" fontId="1" numFmtId="0" xfId="0" applyAlignment="1" applyBorder="1" applyFont="1">
      <alignment shrinkToFit="0" vertical="center" wrapText="0"/>
    </xf>
    <xf borderId="11" fillId="0" fontId="1" numFmtId="10" xfId="0" applyAlignment="1" applyBorder="1" applyFont="1" applyNumberFormat="1">
      <alignment shrinkToFit="0" vertical="center" wrapText="0"/>
    </xf>
    <xf borderId="12" fillId="0" fontId="1" numFmtId="10" xfId="0" applyAlignment="1" applyBorder="1" applyFont="1" applyNumberFormat="1">
      <alignment shrinkToFit="0" vertical="center" wrapText="0"/>
    </xf>
    <xf borderId="7" fillId="0" fontId="3" numFmtId="0" xfId="0" applyAlignment="1" applyBorder="1" applyFont="1">
      <alignment shrinkToFit="0" vertical="center" wrapText="0"/>
    </xf>
    <xf borderId="8" fillId="0" fontId="3" numFmtId="164" xfId="0" applyAlignment="1" applyBorder="1" applyFont="1" applyNumberFormat="1">
      <alignment shrinkToFit="0" vertical="center" wrapText="0"/>
    </xf>
    <xf borderId="4" fillId="0" fontId="3" numFmtId="0" xfId="0" applyAlignment="1" applyBorder="1" applyFont="1">
      <alignment shrinkToFit="0" vertical="center" wrapText="0"/>
    </xf>
    <xf borderId="5" fillId="0" fontId="3" numFmtId="0" xfId="0" applyAlignment="1" applyBorder="1" applyFont="1">
      <alignment shrinkToFit="0" vertical="center" wrapText="0"/>
    </xf>
    <xf borderId="6" fillId="0" fontId="1" numFmtId="4" xfId="0" applyAlignment="1" applyBorder="1" applyFont="1" applyNumberFormat="1">
      <alignment shrinkToFit="0" vertical="center" wrapText="0"/>
    </xf>
    <xf borderId="8" fillId="0" fontId="1" numFmtId="10" xfId="0" applyAlignment="1" applyBorder="1" applyFont="1" applyNumberFormat="1">
      <alignment shrinkToFit="0" vertical="center" wrapText="0"/>
    </xf>
    <xf borderId="13" fillId="0" fontId="1" numFmtId="0" xfId="0" applyAlignment="1" applyBorder="1" applyFont="1">
      <alignment shrinkToFit="0" vertical="center" wrapText="0"/>
    </xf>
    <xf borderId="14" fillId="0" fontId="1" numFmtId="0" xfId="0" applyAlignment="1" applyBorder="1" applyFont="1">
      <alignment shrinkToFit="0" vertical="center" wrapText="0"/>
    </xf>
    <xf borderId="15" fillId="0" fontId="1" numFmtId="0" xfId="0" applyAlignment="1" applyBorder="1" applyFont="1">
      <alignment shrinkToFit="0" vertical="center" wrapText="0"/>
    </xf>
    <xf borderId="0" fillId="0" fontId="2" numFmtId="165" xfId="0" applyAlignment="1" applyFont="1" applyNumberFormat="1">
      <alignment vertical="bottom"/>
    </xf>
    <xf borderId="0" fillId="0" fontId="4" numFmtId="0" xfId="0" applyAlignment="1" applyFont="1">
      <alignment horizontal="center" vertical="bottom"/>
    </xf>
    <xf borderId="0" fillId="0" fontId="2" numFmtId="165" xfId="0" applyAlignment="1" applyFont="1" applyNumberFormat="1">
      <alignment horizontal="center" vertical="bottom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Hoja 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:H24" displayName="Tabla_1" name="Tabla_1" id="1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Hoja 1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6</v>
      </c>
      <c r="I1" s="4"/>
    </row>
    <row r="2">
      <c r="A2" s="5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7"/>
      <c r="H2" s="8" t="s">
        <v>13</v>
      </c>
      <c r="I2" s="4"/>
    </row>
    <row r="3">
      <c r="A3" s="9" t="s">
        <v>14</v>
      </c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1"/>
      <c r="H3" s="12"/>
      <c r="I3" s="4"/>
    </row>
    <row r="4">
      <c r="A4" s="5" t="s">
        <v>20</v>
      </c>
      <c r="B4" s="6" t="b">
        <v>0</v>
      </c>
      <c r="C4" s="6" t="b">
        <v>0</v>
      </c>
      <c r="D4" s="6" t="b">
        <v>0</v>
      </c>
      <c r="E4" s="6" t="b">
        <v>1</v>
      </c>
      <c r="F4" s="6" t="b">
        <v>1</v>
      </c>
      <c r="G4" s="7"/>
      <c r="H4" s="8"/>
      <c r="I4" s="4"/>
    </row>
    <row r="5">
      <c r="A5" s="9" t="s">
        <v>21</v>
      </c>
      <c r="B5" s="10" t="b">
        <v>0</v>
      </c>
      <c r="C5" s="10" t="b">
        <v>1</v>
      </c>
      <c r="D5" s="10" t="b">
        <v>1</v>
      </c>
      <c r="E5" s="10" t="b">
        <v>1</v>
      </c>
      <c r="F5" s="10" t="b">
        <v>1</v>
      </c>
      <c r="G5" s="11"/>
      <c r="H5" s="12"/>
      <c r="I5" s="4"/>
    </row>
    <row r="6">
      <c r="A6" s="5" t="s">
        <v>22</v>
      </c>
      <c r="B6" s="6" t="b">
        <v>0</v>
      </c>
      <c r="C6" s="6" t="b">
        <v>0</v>
      </c>
      <c r="D6" s="6" t="b">
        <v>0</v>
      </c>
      <c r="E6" s="6" t="b">
        <v>0</v>
      </c>
      <c r="F6" s="6" t="b">
        <v>0</v>
      </c>
      <c r="G6" s="7"/>
      <c r="H6" s="8"/>
      <c r="I6" s="4"/>
    </row>
    <row r="7">
      <c r="A7" s="9" t="s">
        <v>23</v>
      </c>
      <c r="B7" s="10" t="b">
        <v>0</v>
      </c>
      <c r="C7" s="10" t="b">
        <v>0</v>
      </c>
      <c r="D7" s="10" t="b">
        <v>0</v>
      </c>
      <c r="E7" s="10" t="b">
        <v>1</v>
      </c>
      <c r="F7" s="10" t="b">
        <v>1</v>
      </c>
      <c r="G7" s="11"/>
      <c r="H7" s="12"/>
      <c r="I7" s="4"/>
    </row>
    <row r="8">
      <c r="A8" s="5" t="s">
        <v>24</v>
      </c>
      <c r="B8" s="13">
        <v>45292.0</v>
      </c>
      <c r="C8" s="13">
        <v>45292.0</v>
      </c>
      <c r="D8" s="13">
        <v>37987.0</v>
      </c>
      <c r="E8" s="13">
        <v>45644.0</v>
      </c>
      <c r="F8" s="13">
        <v>45644.0</v>
      </c>
      <c r="G8" s="7"/>
      <c r="H8" s="8"/>
      <c r="I8" s="4"/>
    </row>
    <row r="9">
      <c r="A9" s="9" t="s">
        <v>25</v>
      </c>
      <c r="B9" s="10">
        <v>100.0</v>
      </c>
      <c r="C9" s="10">
        <v>10.0</v>
      </c>
      <c r="D9" s="10">
        <v>500.0</v>
      </c>
      <c r="E9" s="10">
        <v>100.0</v>
      </c>
      <c r="F9" s="10">
        <v>50.0</v>
      </c>
      <c r="G9" s="11"/>
      <c r="H9" s="12"/>
      <c r="I9" s="4"/>
    </row>
    <row r="10">
      <c r="A10" s="5" t="s">
        <v>26</v>
      </c>
      <c r="B10" s="6">
        <v>150.0</v>
      </c>
      <c r="C10" s="6">
        <v>500.0</v>
      </c>
      <c r="D10" s="6">
        <v>100.0</v>
      </c>
      <c r="E10" s="6">
        <v>4.0</v>
      </c>
      <c r="F10" s="6">
        <v>4.0</v>
      </c>
      <c r="G10" s="7"/>
      <c r="H10" s="8"/>
      <c r="I10" s="4"/>
    </row>
    <row r="11">
      <c r="A11" s="14" t="s">
        <v>27</v>
      </c>
      <c r="B11" s="15">
        <f t="shared" ref="B11:F11" si="1">B10*B9</f>
        <v>15000</v>
      </c>
      <c r="C11" s="15">
        <f t="shared" si="1"/>
        <v>5000</v>
      </c>
      <c r="D11" s="15">
        <f t="shared" si="1"/>
        <v>50000</v>
      </c>
      <c r="E11" s="15">
        <f t="shared" si="1"/>
        <v>400</v>
      </c>
      <c r="F11" s="15">
        <f t="shared" si="1"/>
        <v>200</v>
      </c>
      <c r="G11" s="15"/>
      <c r="H11" s="16">
        <f>SUM(B11:G11)</f>
        <v>70600</v>
      </c>
      <c r="I11" s="17"/>
    </row>
    <row r="12">
      <c r="A12" s="18" t="s">
        <v>28</v>
      </c>
      <c r="B12" s="19">
        <f t="shared" ref="B12:F12" si="2">IF(B20=0,(B11/$H$11),0)</f>
        <v>0</v>
      </c>
      <c r="C12" s="19">
        <f t="shared" si="2"/>
        <v>0.07082152975</v>
      </c>
      <c r="D12" s="19">
        <f t="shared" si="2"/>
        <v>0.7082152975</v>
      </c>
      <c r="E12" s="19">
        <f t="shared" si="2"/>
        <v>0.00566572238</v>
      </c>
      <c r="F12" s="19">
        <f t="shared" si="2"/>
        <v>0</v>
      </c>
      <c r="G12" s="19"/>
      <c r="H12" s="20"/>
      <c r="I12" s="21"/>
    </row>
    <row r="13">
      <c r="A13" s="14" t="s">
        <v>29</v>
      </c>
      <c r="B13" s="11">
        <f>IFERROR(__xludf.DUMMYFUNCTION("IF(B20=0,(GOOGLEFINANCE(B3)),0)"),0.0)</f>
        <v>0</v>
      </c>
      <c r="C13" s="11">
        <f>IFERROR(__xludf.DUMMYFUNCTION("IF(C20=0,(GOOGLEFINANCE(C3)),0)"),200.87)</f>
        <v>200.87</v>
      </c>
      <c r="D13" s="11">
        <f>IFERROR(__xludf.DUMMYFUNCTION("IF(D20=0,(GOOGLEFINANCE(D3)),0)"),52.76)</f>
        <v>52.76</v>
      </c>
      <c r="E13" s="11">
        <f>IFERROR(__xludf.DUMMYFUNCTION("IF(E20=0,(GOOGLEFINANCE(E3)),0)"),5.0)</f>
        <v>5</v>
      </c>
      <c r="F13" s="11">
        <f>IFERROR(__xludf.DUMMYFUNCTION("IF(F20=0,(GOOGLEFINANCE(F3)),0)"),0.0)</f>
        <v>0</v>
      </c>
      <c r="G13" s="11"/>
      <c r="H13" s="12"/>
      <c r="I13" s="4"/>
    </row>
    <row r="14">
      <c r="A14" s="18" t="s">
        <v>30</v>
      </c>
      <c r="B14" s="19">
        <f>IFERROR(__xludf.DUMMYFUNCTION("IF(B20=0,(GOOGLEFINANCE(B3,""changepct"")/100),0)"),0.0)</f>
        <v>0</v>
      </c>
      <c r="C14" s="19">
        <f>IFERROR(__xludf.DUMMYFUNCTION("IF(C20=0,(GOOGLEFINANCE(C3,""changepct"")/100),0)"),0.0279)</f>
        <v>0.0279</v>
      </c>
      <c r="D14" s="19">
        <f>IFERROR(__xludf.DUMMYFUNCTION("IF(D20=0,(GOOGLEFINANCE(D3,""changepct"")/100),0)"),4.0E-4)</f>
        <v>0.0004</v>
      </c>
      <c r="E14" s="19">
        <f>IFERROR(__xludf.DUMMYFUNCTION("IF(E20=0,(GOOGLEFINANCE(E3,""changepct"")/100),0)"),-0.0048)</f>
        <v>-0.0048</v>
      </c>
      <c r="F14" s="19">
        <f>IFERROR(__xludf.DUMMYFUNCTION("IF(F20=0,(GOOGLEFINANCE(F3,""changepct"")/100),0)"),0.0)</f>
        <v>0</v>
      </c>
      <c r="G14" s="19"/>
      <c r="H14" s="20"/>
      <c r="I14" s="21"/>
    </row>
    <row r="15">
      <c r="A15" s="14" t="s">
        <v>31</v>
      </c>
      <c r="B15" s="15">
        <f t="shared" ref="B15:F15" si="3">B13*B9</f>
        <v>0</v>
      </c>
      <c r="C15" s="15">
        <f t="shared" si="3"/>
        <v>2008.7</v>
      </c>
      <c r="D15" s="15">
        <f t="shared" si="3"/>
        <v>26380</v>
      </c>
      <c r="E15" s="15">
        <f t="shared" si="3"/>
        <v>500</v>
      </c>
      <c r="F15" s="15">
        <f t="shared" si="3"/>
        <v>0</v>
      </c>
      <c r="G15" s="15"/>
      <c r="H15" s="16">
        <f>SUM(B15:G15)</f>
        <v>28888.7</v>
      </c>
      <c r="I15" s="17"/>
    </row>
    <row r="16">
      <c r="A16" s="18" t="s">
        <v>32</v>
      </c>
      <c r="B16" s="19">
        <f t="shared" ref="B16:F16" si="4">B15/$H$15</f>
        <v>0</v>
      </c>
      <c r="C16" s="19">
        <f t="shared" si="4"/>
        <v>0.06953237771</v>
      </c>
      <c r="D16" s="19">
        <f t="shared" si="4"/>
        <v>0.9131598168</v>
      </c>
      <c r="E16" s="19">
        <f t="shared" si="4"/>
        <v>0.01730780547</v>
      </c>
      <c r="F16" s="19">
        <f t="shared" si="4"/>
        <v>0</v>
      </c>
      <c r="G16" s="19"/>
      <c r="H16" s="20"/>
      <c r="I16" s="21"/>
    </row>
    <row r="17">
      <c r="A17" s="22" t="s">
        <v>33</v>
      </c>
      <c r="B17" s="15">
        <f t="shared" ref="B17:F17" si="5">IF(B20=0,(B15-B11),0)</f>
        <v>0</v>
      </c>
      <c r="C17" s="15">
        <f t="shared" si="5"/>
        <v>-2991.3</v>
      </c>
      <c r="D17" s="15">
        <f t="shared" si="5"/>
        <v>-23620</v>
      </c>
      <c r="E17" s="15">
        <f t="shared" si="5"/>
        <v>100</v>
      </c>
      <c r="F17" s="15">
        <f t="shared" si="5"/>
        <v>0</v>
      </c>
      <c r="G17" s="15"/>
      <c r="H17" s="16">
        <f>SUM(B17:G17)</f>
        <v>-26511.3</v>
      </c>
      <c r="I17" s="17"/>
    </row>
    <row r="18">
      <c r="A18" s="23" t="s">
        <v>34</v>
      </c>
      <c r="B18" s="24">
        <f t="shared" ref="B18:F18" si="6">B17/B11</f>
        <v>0</v>
      </c>
      <c r="C18" s="24">
        <f t="shared" si="6"/>
        <v>-0.59826</v>
      </c>
      <c r="D18" s="24">
        <f t="shared" si="6"/>
        <v>-0.4724</v>
      </c>
      <c r="E18" s="24">
        <f t="shared" si="6"/>
        <v>0.25</v>
      </c>
      <c r="F18" s="24">
        <f t="shared" si="6"/>
        <v>0</v>
      </c>
      <c r="G18" s="24"/>
      <c r="H18" s="25"/>
      <c r="I18" s="21"/>
    </row>
    <row r="19">
      <c r="A19" s="26" t="s">
        <v>35</v>
      </c>
      <c r="B19" s="27">
        <v>45644.0</v>
      </c>
      <c r="C19" s="27"/>
      <c r="D19" s="27"/>
      <c r="E19" s="27">
        <v>45645.0</v>
      </c>
      <c r="F19" s="27">
        <v>45645.0</v>
      </c>
      <c r="G19" s="11"/>
      <c r="H19" s="12"/>
      <c r="I19" s="4"/>
    </row>
    <row r="20">
      <c r="A20" s="28" t="s">
        <v>36</v>
      </c>
      <c r="B20" s="29">
        <v>300.0</v>
      </c>
      <c r="C20" s="29">
        <v>0.0</v>
      </c>
      <c r="D20" s="29">
        <v>0.0</v>
      </c>
      <c r="E20" s="29">
        <v>0.0</v>
      </c>
      <c r="F20" s="29">
        <v>300.0</v>
      </c>
      <c r="G20" s="7"/>
      <c r="H20" s="30"/>
      <c r="I20" s="4"/>
    </row>
    <row r="21">
      <c r="A21" s="22" t="s">
        <v>37</v>
      </c>
      <c r="B21" s="15">
        <f t="shared" ref="B21:F21" si="7">IF(B20&lt;&gt;0,((B20-B10)*B9),0)</f>
        <v>15000</v>
      </c>
      <c r="C21" s="15">
        <f t="shared" si="7"/>
        <v>0</v>
      </c>
      <c r="D21" s="15">
        <f t="shared" si="7"/>
        <v>0</v>
      </c>
      <c r="E21" s="15">
        <f t="shared" si="7"/>
        <v>0</v>
      </c>
      <c r="F21" s="15">
        <f t="shared" si="7"/>
        <v>14800</v>
      </c>
      <c r="G21" s="15"/>
      <c r="H21" s="16">
        <f>SUM(B21:G21)</f>
        <v>29800</v>
      </c>
      <c r="I21" s="17"/>
    </row>
    <row r="22">
      <c r="A22" s="18" t="s">
        <v>38</v>
      </c>
      <c r="B22" s="19">
        <f t="shared" ref="B22:F22" si="8">B21/B11</f>
        <v>1</v>
      </c>
      <c r="C22" s="19">
        <f t="shared" si="8"/>
        <v>0</v>
      </c>
      <c r="D22" s="19">
        <f t="shared" si="8"/>
        <v>0</v>
      </c>
      <c r="E22" s="19">
        <f t="shared" si="8"/>
        <v>0</v>
      </c>
      <c r="F22" s="19">
        <f t="shared" si="8"/>
        <v>74</v>
      </c>
      <c r="G22" s="19"/>
      <c r="H22" s="20"/>
      <c r="I22" s="21"/>
    </row>
    <row r="23">
      <c r="A23" s="14" t="s">
        <v>39</v>
      </c>
      <c r="B23" s="31">
        <f t="shared" ref="B23:F23" si="9">B21*360/(B11*(B19-B8))</f>
        <v>1.022727273</v>
      </c>
      <c r="C23" s="31">
        <f t="shared" si="9"/>
        <v>0</v>
      </c>
      <c r="D23" s="31">
        <f t="shared" si="9"/>
        <v>0</v>
      </c>
      <c r="E23" s="31">
        <f t="shared" si="9"/>
        <v>0</v>
      </c>
      <c r="F23" s="31">
        <f t="shared" si="9"/>
        <v>26640</v>
      </c>
      <c r="G23" s="11"/>
      <c r="H23" s="12"/>
      <c r="I23" s="4"/>
    </row>
    <row r="24">
      <c r="A24" s="32"/>
      <c r="B24" s="33"/>
      <c r="C24" s="33"/>
      <c r="D24" s="33"/>
      <c r="E24" s="33"/>
      <c r="F24" s="33"/>
      <c r="G24" s="33"/>
      <c r="H24" s="34"/>
      <c r="I24" s="4"/>
    </row>
    <row r="25">
      <c r="A25" s="4"/>
      <c r="B25" s="35"/>
      <c r="C25" s="35"/>
      <c r="D25" s="35"/>
      <c r="E25" s="4"/>
      <c r="F25" s="4"/>
      <c r="G25" s="4"/>
      <c r="H25" s="4"/>
      <c r="I25" s="4"/>
    </row>
    <row r="26">
      <c r="A26" s="4"/>
      <c r="B26" s="4"/>
      <c r="C26" s="4"/>
      <c r="D26" s="4"/>
      <c r="E26" s="4"/>
      <c r="F26" s="4"/>
      <c r="G26" s="4"/>
      <c r="H26" s="4"/>
      <c r="I26" s="4"/>
    </row>
    <row r="27">
      <c r="A27" s="36" t="s">
        <v>40</v>
      </c>
      <c r="B27" s="37">
        <f>IFERROR(__xludf.DUMMYFUNCTION("GOOGLEFINANCE(""USDEUR"")*B17"),0.0)</f>
        <v>0</v>
      </c>
      <c r="C27" s="37">
        <f>IFERROR(__xludf.DUMMYFUNCTION("GOOGLEFINANCE(""USDEUR"")*C17"),-2880.9060735)</f>
        <v>-2880.906074</v>
      </c>
      <c r="D27" s="37">
        <f>IFERROR(__xludf.DUMMYFUNCTION("GOOGLEFINANCE(""USDEUR"")*D17"),-22748.3039)</f>
        <v>-22748.3039</v>
      </c>
      <c r="E27" s="4"/>
      <c r="F27" s="4"/>
      <c r="G27" s="4"/>
      <c r="H27" s="4"/>
      <c r="I27" s="4"/>
    </row>
    <row r="28">
      <c r="A28" s="4"/>
      <c r="B28" s="4"/>
      <c r="C28" s="4"/>
      <c r="D28" s="4"/>
      <c r="E28" s="4"/>
      <c r="F28" s="4"/>
      <c r="G28" s="4"/>
      <c r="H28" s="4"/>
      <c r="I28" s="4"/>
    </row>
  </sheetData>
  <drawing r:id="rId1"/>
  <tableParts count="1">
    <tablePart r:id="rId3"/>
  </tableParts>
</worksheet>
</file>